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K73" i="1"/>
  <c r="M73"/>
  <c r="K74"/>
  <c r="M74"/>
  <c r="K75"/>
  <c r="M75"/>
  <c r="K76"/>
  <c r="M76"/>
  <c r="K77"/>
  <c r="M77"/>
  <c r="K78"/>
  <c r="M78"/>
  <c r="K79"/>
  <c r="M79"/>
  <c r="K80"/>
  <c r="M80"/>
  <c r="K81"/>
  <c r="M81"/>
  <c r="K82"/>
  <c r="M82"/>
  <c r="K83"/>
  <c r="M83"/>
  <c r="K84"/>
  <c r="M84"/>
  <c r="K85"/>
  <c r="M85"/>
  <c r="K86"/>
  <c r="M86"/>
  <c r="M87"/>
  <c r="K87"/>
  <c r="E87"/>
  <c r="B87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<sst xmlns="http://schemas.openxmlformats.org/spreadsheetml/2006/main" count="150" uniqueCount="85">
  <si>
    <t>Выборы депутатов Государственной Думы Федерального Собрания Российской Федерации восьмого созыва</t>
  </si>
  <si>
    <t>По состоянию на 07.09.2021</t>
  </si>
  <si>
    <t>В тыс. руб.</t>
  </si>
  <si>
    <t>1</t>
  </si>
  <si>
    <t>1.</t>
  </si>
  <si>
    <t/>
  </si>
  <si>
    <t>2.</t>
  </si>
  <si>
    <t>3.</t>
  </si>
  <si>
    <t>4.</t>
  </si>
  <si>
    <t>09.08.2021</t>
  </si>
  <si>
    <t>20.08.2021</t>
  </si>
  <si>
    <t>23.08.2021</t>
  </si>
  <si>
    <t>01.09.2021</t>
  </si>
  <si>
    <t>05.08.2021</t>
  </si>
  <si>
    <t>13.08.2021</t>
  </si>
  <si>
    <t>26.08.2021</t>
  </si>
  <si>
    <t>19.08.2021</t>
  </si>
  <si>
    <t>31.08.2021</t>
  </si>
  <si>
    <t>30.08.2021</t>
  </si>
  <si>
    <t>24.08.2021</t>
  </si>
  <si>
    <t>5.</t>
  </si>
  <si>
    <t>6.</t>
  </si>
  <si>
    <t>7.</t>
  </si>
  <si>
    <t>8.</t>
  </si>
  <si>
    <t>07.09.2021</t>
  </si>
  <si>
    <t>9.</t>
  </si>
  <si>
    <t>10.</t>
  </si>
  <si>
    <t>02.08.2021</t>
  </si>
  <si>
    <t>30.07.2021</t>
  </si>
  <si>
    <t>18.08.2021</t>
  </si>
  <si>
    <t>27.08.2021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</si>
  <si>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</si>
  <si>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</si>
  <si>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</si>
  <si>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</si>
  <si>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</si>
  <si>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</si>
  <si>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</si>
  <si>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</si>
  <si>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</si>
  <si>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</si>
  <si>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</si>
  <si>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</si>
  <si>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25.08.2021</t>
  </si>
  <si>
    <t>28.08.2021</t>
  </si>
  <si>
    <t>03.09.2021</t>
  </si>
  <si>
    <t>29.07.2021</t>
  </si>
  <si>
    <t>23.</t>
  </si>
  <si>
    <t>24.</t>
  </si>
  <si>
    <t>25.</t>
  </si>
  <si>
    <t>26.</t>
  </si>
  <si>
    <t>27.</t>
  </si>
  <si>
    <t>28.</t>
  </si>
  <si>
    <t>29.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</si>
  <si>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</si>
  <si>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Адушев Владислав Павлович</t>
  </si>
  <si>
    <t>Батурин Евгений Витальевич</t>
  </si>
  <si>
    <t>30.</t>
  </si>
  <si>
    <t>Бурий Станислав Константинович</t>
  </si>
  <si>
    <t>31.</t>
  </si>
  <si>
    <t>32.</t>
  </si>
  <si>
    <t>Грибанов Ян Эдуардович</t>
  </si>
  <si>
    <t>33.</t>
  </si>
  <si>
    <t>Евстифоров Сергей Владимирович</t>
  </si>
  <si>
    <t>34.</t>
  </si>
  <si>
    <t>Ерёмкин Афанасий Иванович</t>
  </si>
  <si>
    <t>35.</t>
  </si>
  <si>
    <t>Желткевич Евгений Витальевич</t>
  </si>
  <si>
    <t>36.</t>
  </si>
  <si>
    <t>37.</t>
  </si>
  <si>
    <t>Матвеев Артем Александрович</t>
  </si>
  <si>
    <t>38.</t>
  </si>
  <si>
    <t>Панфилов Дмитрий Константинович</t>
  </si>
  <si>
    <t>39.</t>
  </si>
  <si>
    <t>Пронин Владимир Григорьевич</t>
  </si>
  <si>
    <t>40.</t>
  </si>
  <si>
    <t>Протас Татьяна Владимировна</t>
  </si>
  <si>
    <t>41.</t>
  </si>
  <si>
    <t>Рубцов Сергей Васильевич</t>
  </si>
  <si>
    <t>42.</t>
  </si>
  <si>
    <t>Цветков Евгений Игоревич</t>
  </si>
  <si>
    <t>43.</t>
  </si>
  <si>
    <t>Швец Роман Михайлович</t>
  </si>
  <si>
    <t xml:space="preserve">1 273.50 </t>
  </si>
  <si>
    <t xml:space="preserve">1 020.00 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</si>
</sst>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7"/>
  <sheetViews>
    <sheetView tabSelected="1" topLeftCell="A30" workbookViewId="0">
      <selection activeCell="F53" sqref="F53"/>
    </sheetView>
  </sheetViews>
  <sheetFormatPr defaultRowHeight="14.4"/>
  <cols>
    <col min="1" max="1" width="8" customWidth="1"/>
    <col min="2" max="2" width="13.88671875" customWidth="1"/>
    <col min="3" max="4" width="15.109375" customWidth="1"/>
    <col min="5" max="5" width="15.8867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6.21875" customWidth="1"/>
    <col min="12" max="12" width="15.109375" customWidth="1"/>
    <col min="13" max="13" width="18" customWidth="1"/>
    <col min="14" max="14" width="8.88671875" customWidth="1"/>
  </cols>
  <sheetData>
    <row r="1" spans="1:14" ht="127.2" customHeight="1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M3" s="4" t="s">
        <v>1</v>
      </c>
    </row>
    <row r="4" spans="1:14">
      <c r="M4" s="4" t="s">
        <v>2</v>
      </c>
    </row>
    <row r="5" spans="1:14" ht="24" customHeight="1">
      <c r="A5" s="5" t="str">
        <f t="shared" ref="A5" si="0">"№
п/п"</f>
        <v>№
п/п</v>
      </c>
      <c r="B5" s="5" t="str">
        <f t="shared" ref="B5" si="1">"Фамилия, имя, отчество кандидата"</f>
        <v>Фамилия, имя, отчество кандидата</v>
      </c>
      <c r="C5" s="8" t="str">
        <f t="shared" ref="C5" si="2">"Поступило средств"</f>
        <v>Поступило средств</v>
      </c>
      <c r="D5" s="9"/>
      <c r="E5" s="9"/>
      <c r="F5" s="9"/>
      <c r="G5" s="10"/>
      <c r="H5" s="8" t="str">
        <f t="shared" ref="H5" si="3">"Израсходовано средств"</f>
        <v>Израсходовано средств</v>
      </c>
      <c r="I5" s="9"/>
      <c r="J5" s="9"/>
      <c r="K5" s="10"/>
      <c r="L5" s="8" t="str">
        <f t="shared" ref="L5" si="4">"Возвращено средств"</f>
        <v>Возвращено средств</v>
      </c>
      <c r="M5" s="10"/>
    </row>
    <row r="6" spans="1:14" ht="55.05" customHeight="1">
      <c r="A6" s="6"/>
      <c r="B6" s="6"/>
      <c r="C6" s="5" t="str">
        <f t="shared" ref="C6" si="5">"всего"</f>
        <v>всего</v>
      </c>
      <c r="D6" s="8" t="str">
        <f t="shared" ref="D6" si="6">"из них"</f>
        <v>из них</v>
      </c>
      <c r="E6" s="9"/>
      <c r="F6" s="9"/>
      <c r="G6" s="10"/>
      <c r="H6" s="5" t="str">
        <f t="shared" ref="H6" si="7">"всего"</f>
        <v>всего</v>
      </c>
      <c r="I6" s="8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9"/>
      <c r="K6" s="10"/>
      <c r="L6" s="5" t="str">
        <f t="shared" ref="L6" si="9">"сумма, тыс. руб."</f>
        <v>сумма, тыс. руб.</v>
      </c>
      <c r="M6" s="5" t="str">
        <f t="shared" ref="M6" si="10">"основание возврата"</f>
        <v>основание возврата</v>
      </c>
      <c r="N6" s="3"/>
    </row>
    <row r="7" spans="1:14" ht="70.05" customHeight="1">
      <c r="A7" s="6"/>
      <c r="B7" s="6"/>
      <c r="C7" s="6"/>
      <c r="D7" s="8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10"/>
      <c r="F7" s="8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0"/>
      <c r="H7" s="6"/>
      <c r="I7" s="5" t="str">
        <f t="shared" ref="I7" si="13">"дата операции"</f>
        <v>дата операции</v>
      </c>
      <c r="J7" s="5" t="str">
        <f t="shared" ref="J7" si="14">"сумма, тыс. руб."</f>
        <v>сумма, тыс. руб.</v>
      </c>
      <c r="K7" s="5" t="str">
        <f t="shared" ref="K7" si="15">"назначение платежа"</f>
        <v>назначение платежа</v>
      </c>
      <c r="L7" s="6"/>
      <c r="M7" s="6"/>
      <c r="N7" s="3"/>
    </row>
    <row r="8" spans="1:14" ht="72" customHeight="1">
      <c r="A8" s="7"/>
      <c r="B8" s="7"/>
      <c r="C8" s="7"/>
      <c r="D8" s="11" t="str">
        <f>"сумма, тыс. руб."</f>
        <v>сумма, тыс. руб.</v>
      </c>
      <c r="E8" s="11" t="str">
        <f>"наименование юридического лица"</f>
        <v>наименование юридического лица</v>
      </c>
      <c r="F8" s="11" t="str">
        <f>"сумма, тыс. руб."</f>
        <v>сумма, тыс. руб.</v>
      </c>
      <c r="G8" s="11" t="str">
        <f>"кол-во граждан"</f>
        <v>кол-во граждан</v>
      </c>
      <c r="H8" s="7"/>
      <c r="I8" s="7"/>
      <c r="J8" s="7"/>
      <c r="K8" s="7"/>
      <c r="L8" s="7"/>
      <c r="M8" s="7"/>
      <c r="N8" s="3"/>
    </row>
    <row r="9" spans="1:14">
      <c r="A9" s="13" t="s">
        <v>3</v>
      </c>
      <c r="B9" s="11" t="str">
        <f>"3"</f>
        <v>3</v>
      </c>
      <c r="C9" s="11" t="str">
        <f>"4"</f>
        <v>4</v>
      </c>
      <c r="D9" s="11" t="str">
        <f>"5"</f>
        <v>5</v>
      </c>
      <c r="E9" s="11" t="str">
        <f>"6"</f>
        <v>6</v>
      </c>
      <c r="F9" s="11" t="str">
        <f>"7"</f>
        <v>7</v>
      </c>
      <c r="G9" s="11" t="str">
        <f>"8"</f>
        <v>8</v>
      </c>
      <c r="H9" s="11" t="str">
        <f>"9"</f>
        <v>9</v>
      </c>
      <c r="I9" s="11" t="str">
        <f>"10"</f>
        <v>10</v>
      </c>
      <c r="J9" s="11" t="str">
        <f>"11"</f>
        <v>11</v>
      </c>
      <c r="K9" s="11" t="str">
        <f>"12"</f>
        <v>12</v>
      </c>
      <c r="L9" s="11" t="str">
        <f>"13"</f>
        <v>13</v>
      </c>
      <c r="M9" s="11" t="str">
        <f>"14"</f>
        <v>14</v>
      </c>
      <c r="N9" s="3"/>
    </row>
    <row r="10" spans="1:14" ht="57.6" customHeight="1">
      <c r="A10" s="14" t="s">
        <v>4</v>
      </c>
      <c r="B10" s="15" t="str">
        <f>"Альшевич Глеб Сергеевич"</f>
        <v>Альшевич Глеб Сергеевич</v>
      </c>
      <c r="C10" s="16">
        <v>0.1</v>
      </c>
      <c r="D10" s="16"/>
      <c r="E10" s="15" t="str">
        <f>""</f>
        <v/>
      </c>
      <c r="F10" s="16"/>
      <c r="G10" s="17"/>
      <c r="H10" s="16">
        <v>0.1</v>
      </c>
      <c r="I10" s="18"/>
      <c r="J10" s="16"/>
      <c r="K10" s="15" t="str">
        <f>""</f>
        <v/>
      </c>
      <c r="L10" s="16"/>
      <c r="M10" s="15" t="str">
        <f>""</f>
        <v/>
      </c>
      <c r="N10" s="12"/>
    </row>
    <row r="11" spans="1:14" ht="57.6" customHeight="1">
      <c r="A11" s="14" t="s">
        <v>6</v>
      </c>
      <c r="B11" s="15" t="str">
        <f>"Гилёв Михаил Валентинович"</f>
        <v>Гилёв Михаил Валентинович</v>
      </c>
      <c r="C11" s="16">
        <v>15.9</v>
      </c>
      <c r="D11" s="16"/>
      <c r="E11" s="15" t="str">
        <f>""</f>
        <v/>
      </c>
      <c r="F11" s="16"/>
      <c r="G11" s="17"/>
      <c r="H11" s="16">
        <v>15.29</v>
      </c>
      <c r="I11" s="18"/>
      <c r="J11" s="16"/>
      <c r="K11" s="15" t="str">
        <f>""</f>
        <v/>
      </c>
      <c r="L11" s="16"/>
      <c r="M11" s="15" t="str">
        <f>""</f>
        <v/>
      </c>
      <c r="N11" s="12"/>
    </row>
    <row r="12" spans="1:14" ht="57.6" customHeight="1">
      <c r="A12" s="14" t="s">
        <v>7</v>
      </c>
      <c r="B12" s="15" t="str">
        <f>"Гончаров Игорь Михайлович"</f>
        <v>Гончаров Игорь Михайлович</v>
      </c>
      <c r="C12" s="16">
        <v>100</v>
      </c>
      <c r="D12" s="16">
        <v>100</v>
      </c>
      <c r="E12" s="15" t="str">
        <f>"ООО ""СИБУГОЛЬ ТХ"""</f>
        <v>ООО "СИБУГОЛЬ ТХ"</v>
      </c>
      <c r="F12" s="16"/>
      <c r="G12" s="17"/>
      <c r="H12" s="16">
        <v>86.49</v>
      </c>
      <c r="I12" s="18"/>
      <c r="J12" s="16"/>
      <c r="K12" s="15" t="str">
        <f>""</f>
        <v/>
      </c>
      <c r="L12" s="16"/>
      <c r="M12" s="15" t="str">
        <f>""</f>
        <v/>
      </c>
      <c r="N12" s="12"/>
    </row>
    <row r="13" spans="1:14" ht="57.6" customHeight="1">
      <c r="A13" s="14" t="s">
        <v>8</v>
      </c>
      <c r="B13" s="15" t="str">
        <f>"Горелкин Антон Вадимович"</f>
        <v>Горелкин Антон Вадимович</v>
      </c>
      <c r="C13" s="16">
        <v>40000</v>
      </c>
      <c r="D13" s="16">
        <v>8000</v>
      </c>
      <c r="E13" s="15" t="str">
        <f>"Кемеровский ФПРСР"</f>
        <v>Кемеровский ФПРСР</v>
      </c>
      <c r="F13" s="16"/>
      <c r="G13" s="17"/>
      <c r="H13" s="16">
        <v>9062.42</v>
      </c>
      <c r="I13" s="18" t="s">
        <v>9</v>
      </c>
      <c r="J13" s="16">
        <v>2000</v>
      </c>
      <c r="K13" s="15" t="str">
        <f>"Оплата других работ/услуг"</f>
        <v>Оплата других работ/услуг</v>
      </c>
      <c r="L13" s="16"/>
      <c r="M13" s="15" t="str">
        <f>""</f>
        <v/>
      </c>
      <c r="N13" s="12"/>
    </row>
    <row r="14" spans="1:14" ht="40.799999999999997" customHeight="1">
      <c r="A14" s="14" t="s">
        <v>5</v>
      </c>
      <c r="B14" s="15" t="str">
        <f>""</f>
        <v/>
      </c>
      <c r="C14" s="16"/>
      <c r="D14" s="16">
        <v>8000</v>
      </c>
      <c r="E14" s="15" t="str">
        <f>"Новосибирский ФПРСР"</f>
        <v>Новосибирский ФПРСР</v>
      </c>
      <c r="F14" s="16"/>
      <c r="G14" s="17"/>
      <c r="H14" s="16"/>
      <c r="I14" s="18" t="s">
        <v>10</v>
      </c>
      <c r="J14" s="16">
        <v>1772.3</v>
      </c>
      <c r="K14" s="15" t="str">
        <f>"Агитация через орг. телерадиовещание"</f>
        <v>Агитация через орг. телерадиовещание</v>
      </c>
      <c r="L14" s="16"/>
      <c r="M14" s="15" t="str">
        <f>""</f>
        <v/>
      </c>
      <c r="N14" s="3"/>
    </row>
    <row r="15" spans="1:14" ht="40.799999999999997" customHeight="1">
      <c r="A15" s="14" t="s">
        <v>5</v>
      </c>
      <c r="B15" s="15" t="str">
        <f>""</f>
        <v/>
      </c>
      <c r="C15" s="16"/>
      <c r="D15" s="16">
        <v>8000</v>
      </c>
      <c r="E15" s="15" t="str">
        <f>"НФПР"</f>
        <v>НФПР</v>
      </c>
      <c r="F15" s="16"/>
      <c r="G15" s="17"/>
      <c r="H15" s="16"/>
      <c r="I15" s="18" t="s">
        <v>11</v>
      </c>
      <c r="J15" s="16">
        <v>1222.5</v>
      </c>
      <c r="K15" s="15" t="str">
        <f>"Изг. и распр. печатных и иных агит. материалов"</f>
        <v>Изг. и распр. печатных и иных агит. материалов</v>
      </c>
      <c r="L15" s="16"/>
      <c r="M15" s="15" t="str">
        <f>""</f>
        <v/>
      </c>
      <c r="N15" s="3"/>
    </row>
    <row r="16" spans="1:14" ht="40.799999999999997" customHeight="1">
      <c r="A16" s="14" t="s">
        <v>5</v>
      </c>
      <c r="B16" s="15" t="str">
        <f>""</f>
        <v/>
      </c>
      <c r="C16" s="16"/>
      <c r="D16" s="16">
        <v>8000</v>
      </c>
      <c r="E16" s="15" t="str">
        <f>"Омский ФПРСР"</f>
        <v>Омский ФПРСР</v>
      </c>
      <c r="F16" s="16"/>
      <c r="G16" s="17"/>
      <c r="H16" s="16"/>
      <c r="I16" s="18" t="s">
        <v>12</v>
      </c>
      <c r="J16" s="16">
        <v>1100</v>
      </c>
      <c r="K16" s="15" t="str">
        <f>"Оплата услуг инф-го и консульт.хар-ра"</f>
        <v>Оплата услуг инф-го и консульт.хар-ра</v>
      </c>
      <c r="L16" s="16"/>
      <c r="M16" s="15" t="str">
        <f>""</f>
        <v/>
      </c>
      <c r="N16" s="3"/>
    </row>
    <row r="17" spans="1:14" ht="40.799999999999997" customHeight="1">
      <c r="A17" s="14" t="s">
        <v>5</v>
      </c>
      <c r="B17" s="15" t="str">
        <f>""</f>
        <v/>
      </c>
      <c r="C17" s="16"/>
      <c r="D17" s="16">
        <v>8000</v>
      </c>
      <c r="E17" s="15" t="str">
        <f>"Томский ФПР сотрудничества и развития"</f>
        <v>Томский ФПР сотрудничества и развития</v>
      </c>
      <c r="F17" s="16"/>
      <c r="G17" s="17"/>
      <c r="H17" s="16"/>
      <c r="I17" s="18" t="s">
        <v>13</v>
      </c>
      <c r="J17" s="16">
        <v>678</v>
      </c>
      <c r="K17" s="15" t="str">
        <f>"Изг. и распр. печатных и иных агит. материалов"</f>
        <v>Изг. и распр. печатных и иных агит. материалов</v>
      </c>
      <c r="L17" s="16"/>
      <c r="M17" s="15" t="str">
        <f>""</f>
        <v/>
      </c>
      <c r="N17" s="3"/>
    </row>
    <row r="18" spans="1:14" ht="40.799999999999997" customHeight="1">
      <c r="A18" s="14" t="s">
        <v>5</v>
      </c>
      <c r="B18" s="15" t="str">
        <f>""</f>
        <v/>
      </c>
      <c r="C18" s="16"/>
      <c r="D18" s="16"/>
      <c r="E18" s="15" t="str">
        <f>""</f>
        <v/>
      </c>
      <c r="F18" s="16"/>
      <c r="G18" s="17"/>
      <c r="H18" s="16"/>
      <c r="I18" s="18" t="s">
        <v>14</v>
      </c>
      <c r="J18" s="16">
        <v>480</v>
      </c>
      <c r="K18" s="15" t="str">
        <f>"Изг. и распр. печатных и иных агит. материалов"</f>
        <v>Изг. и распр. печатных и иных агит. материалов</v>
      </c>
      <c r="L18" s="16"/>
      <c r="M18" s="15" t="str">
        <f>""</f>
        <v/>
      </c>
      <c r="N18" s="3"/>
    </row>
    <row r="19" spans="1:14" ht="40.799999999999997" customHeight="1">
      <c r="A19" s="14" t="s">
        <v>5</v>
      </c>
      <c r="B19" s="15" t="str">
        <f>""</f>
        <v/>
      </c>
      <c r="C19" s="16"/>
      <c r="D19" s="16"/>
      <c r="E19" s="15" t="str">
        <f>""</f>
        <v/>
      </c>
      <c r="F19" s="16"/>
      <c r="G19" s="17"/>
      <c r="H19" s="16"/>
      <c r="I19" s="18" t="s">
        <v>10</v>
      </c>
      <c r="J19" s="16">
        <v>310.2</v>
      </c>
      <c r="K19" s="15" t="str">
        <f>"Агитация через орг. телерадиовещание"</f>
        <v>Агитация через орг. телерадиовещание</v>
      </c>
      <c r="L19" s="16"/>
      <c r="M19" s="15" t="str">
        <f>""</f>
        <v/>
      </c>
      <c r="N19" s="3"/>
    </row>
    <row r="20" spans="1:14" ht="40.799999999999997" customHeight="1">
      <c r="A20" s="14" t="s">
        <v>5</v>
      </c>
      <c r="B20" s="15" t="str">
        <f>""</f>
        <v/>
      </c>
      <c r="C20" s="16"/>
      <c r="D20" s="16"/>
      <c r="E20" s="15" t="str">
        <f>""</f>
        <v/>
      </c>
      <c r="F20" s="16"/>
      <c r="G20" s="17"/>
      <c r="H20" s="16"/>
      <c r="I20" s="18" t="s">
        <v>15</v>
      </c>
      <c r="J20" s="16">
        <v>252.12</v>
      </c>
      <c r="K20" s="15" t="str">
        <f>"Агитация через орг. телерадиовещание"</f>
        <v>Агитация через орг. телерадиовещание</v>
      </c>
      <c r="L20" s="16"/>
      <c r="M20" s="15" t="str">
        <f>""</f>
        <v/>
      </c>
      <c r="N20" s="3"/>
    </row>
    <row r="21" spans="1:14" ht="40.799999999999997" customHeight="1">
      <c r="A21" s="14" t="s">
        <v>5</v>
      </c>
      <c r="B21" s="15" t="str">
        <f>""</f>
        <v/>
      </c>
      <c r="C21" s="16"/>
      <c r="D21" s="16"/>
      <c r="E21" s="15" t="str">
        <f>""</f>
        <v/>
      </c>
      <c r="F21" s="16"/>
      <c r="G21" s="17"/>
      <c r="H21" s="16"/>
      <c r="I21" s="18" t="s">
        <v>16</v>
      </c>
      <c r="J21" s="16">
        <v>200</v>
      </c>
      <c r="K21" s="15" t="str">
        <f>"Агитация через сетевые издания"</f>
        <v>Агитация через сетевые издания</v>
      </c>
      <c r="L21" s="16"/>
      <c r="M21" s="15" t="str">
        <f>""</f>
        <v/>
      </c>
      <c r="N21" s="3"/>
    </row>
    <row r="22" spans="1:14" ht="40.799999999999997" customHeight="1">
      <c r="A22" s="14" t="s">
        <v>5</v>
      </c>
      <c r="B22" s="15" t="str">
        <f>""</f>
        <v/>
      </c>
      <c r="C22" s="16"/>
      <c r="D22" s="16"/>
      <c r="E22" s="15" t="str">
        <f>""</f>
        <v/>
      </c>
      <c r="F22" s="16"/>
      <c r="G22" s="17"/>
      <c r="H22" s="16"/>
      <c r="I22" s="18" t="s">
        <v>17</v>
      </c>
      <c r="J22" s="16">
        <v>180</v>
      </c>
      <c r="K22" s="15" t="str">
        <f>"Изг. и распр. печатных и иных агит. материалов"</f>
        <v>Изг. и распр. печатных и иных агит. материалов</v>
      </c>
      <c r="L22" s="16"/>
      <c r="M22" s="15" t="str">
        <f>""</f>
        <v/>
      </c>
      <c r="N22" s="3"/>
    </row>
    <row r="23" spans="1:14" ht="40.799999999999997" customHeight="1">
      <c r="A23" s="14" t="s">
        <v>5</v>
      </c>
      <c r="B23" s="15" t="str">
        <f>""</f>
        <v/>
      </c>
      <c r="C23" s="16"/>
      <c r="D23" s="16"/>
      <c r="E23" s="15" t="str">
        <f>""</f>
        <v/>
      </c>
      <c r="F23" s="16"/>
      <c r="G23" s="17"/>
      <c r="H23" s="16"/>
      <c r="I23" s="18" t="s">
        <v>12</v>
      </c>
      <c r="J23" s="16">
        <v>180</v>
      </c>
      <c r="K23" s="15" t="str">
        <f>"Изг. и распр. печатных и иных агит. материалов"</f>
        <v>Изг. и распр. печатных и иных агит. материалов</v>
      </c>
      <c r="L23" s="16"/>
      <c r="M23" s="15" t="str">
        <f>""</f>
        <v/>
      </c>
      <c r="N23" s="3"/>
    </row>
    <row r="24" spans="1:14" ht="40.799999999999997" customHeight="1">
      <c r="A24" s="14" t="s">
        <v>5</v>
      </c>
      <c r="B24" s="15" t="str">
        <f>""</f>
        <v/>
      </c>
      <c r="C24" s="16"/>
      <c r="D24" s="16"/>
      <c r="E24" s="15" t="str">
        <f>""</f>
        <v/>
      </c>
      <c r="F24" s="16"/>
      <c r="G24" s="17"/>
      <c r="H24" s="16"/>
      <c r="I24" s="18" t="s">
        <v>18</v>
      </c>
      <c r="J24" s="16">
        <v>160.59</v>
      </c>
      <c r="K24" s="15" t="str">
        <f>"Агитация через орг. телерадиовещание"</f>
        <v>Агитация через орг. телерадиовещание</v>
      </c>
      <c r="L24" s="16"/>
      <c r="M24" s="15" t="str">
        <f>""</f>
        <v/>
      </c>
      <c r="N24" s="3"/>
    </row>
    <row r="25" spans="1:14" ht="40.799999999999997" customHeight="1">
      <c r="A25" s="14" t="s">
        <v>5</v>
      </c>
      <c r="B25" s="15" t="str">
        <f>""</f>
        <v/>
      </c>
      <c r="C25" s="16"/>
      <c r="D25" s="16"/>
      <c r="E25" s="15" t="str">
        <f>""</f>
        <v/>
      </c>
      <c r="F25" s="16"/>
      <c r="G25" s="17"/>
      <c r="H25" s="16"/>
      <c r="I25" s="18" t="s">
        <v>19</v>
      </c>
      <c r="J25" s="16">
        <v>110</v>
      </c>
      <c r="K25" s="15" t="str">
        <f>"Изг. и распр. печатных и иных агит. материалов"</f>
        <v>Изг. и распр. печатных и иных агит. материалов</v>
      </c>
      <c r="L25" s="16"/>
      <c r="M25" s="15" t="str">
        <f>""</f>
        <v/>
      </c>
      <c r="N25" s="3"/>
    </row>
    <row r="26" spans="1:14" ht="40.799999999999997" customHeight="1">
      <c r="A26" s="14" t="s">
        <v>20</v>
      </c>
      <c r="B26" s="15" t="str">
        <f>"Грунтовая Екатерина Вячеславовна"</f>
        <v>Грунтовая Екатерина Вячеславовна</v>
      </c>
      <c r="C26" s="16">
        <v>800</v>
      </c>
      <c r="D26" s="16"/>
      <c r="E26" s="15" t="str">
        <f>""</f>
        <v/>
      </c>
      <c r="F26" s="16"/>
      <c r="G26" s="17"/>
      <c r="H26" s="16">
        <v>460</v>
      </c>
      <c r="I26" s="18" t="s">
        <v>13</v>
      </c>
      <c r="J26" s="16">
        <v>200</v>
      </c>
      <c r="K26" s="15" t="str">
        <f>"Оплата других работ/услуг"</f>
        <v>Оплата других работ/услуг</v>
      </c>
      <c r="L26" s="16">
        <v>250</v>
      </c>
      <c r="M26" s="15" t="str">
        <f>"Возврат ошибочно зачисленных средств"</f>
        <v>Возврат ошибочно зачисленных средств</v>
      </c>
      <c r="N26" s="12"/>
    </row>
    <row r="27" spans="1:14" ht="40.799999999999997" customHeight="1">
      <c r="A27" s="14" t="s">
        <v>21</v>
      </c>
      <c r="B27" s="15" t="str">
        <f>"Нагорная Ольга Александровна"</f>
        <v>Нагорная Ольга Александровна</v>
      </c>
      <c r="C27" s="16">
        <v>3116</v>
      </c>
      <c r="D27" s="16">
        <v>3110</v>
      </c>
      <c r="E27" s="15" t="str">
        <f>"ООО ""УЗСК ""СТРИЖИ"""</f>
        <v>ООО "УЗСК "СТРИЖИ"</v>
      </c>
      <c r="F27" s="16"/>
      <c r="G27" s="17"/>
      <c r="H27" s="16">
        <v>6</v>
      </c>
      <c r="I27" s="18"/>
      <c r="J27" s="16"/>
      <c r="K27" s="15" t="str">
        <f>""</f>
        <v/>
      </c>
      <c r="L27" s="16"/>
      <c r="M27" s="15" t="str">
        <f>""</f>
        <v/>
      </c>
      <c r="N27" s="12"/>
    </row>
    <row r="28" spans="1:14" ht="40.799999999999997" customHeight="1">
      <c r="A28" s="14" t="s">
        <v>22</v>
      </c>
      <c r="B28" s="15" t="str">
        <f>"Соболев Дмитрий Владимирович"</f>
        <v>Соболев Дмитрий Владимирович</v>
      </c>
      <c r="C28" s="16">
        <v>300</v>
      </c>
      <c r="D28" s="16"/>
      <c r="E28" s="15" t="str">
        <f>""</f>
        <v/>
      </c>
      <c r="F28" s="16"/>
      <c r="G28" s="17"/>
      <c r="H28" s="16">
        <v>242.4</v>
      </c>
      <c r="I28" s="18"/>
      <c r="J28" s="16"/>
      <c r="K28" s="15" t="str">
        <f>""</f>
        <v/>
      </c>
      <c r="L28" s="16"/>
      <c r="M28" s="15" t="str">
        <f>""</f>
        <v/>
      </c>
      <c r="N28" s="12"/>
    </row>
    <row r="29" spans="1:14" ht="40.799999999999997" customHeight="1">
      <c r="A29" s="14" t="s">
        <v>23</v>
      </c>
      <c r="B29" s="15" t="str">
        <f>"Фролова Кристина Олеговна"</f>
        <v>Фролова Кристина Олеговна</v>
      </c>
      <c r="C29" s="16">
        <v>668.5</v>
      </c>
      <c r="D29" s="16"/>
      <c r="E29" s="15" t="str">
        <f>""</f>
        <v/>
      </c>
      <c r="F29" s="16"/>
      <c r="G29" s="17"/>
      <c r="H29" s="16">
        <v>650.20000000000005</v>
      </c>
      <c r="I29" s="18" t="s">
        <v>24</v>
      </c>
      <c r="J29" s="16">
        <v>134.44999999999999</v>
      </c>
      <c r="K29" s="15" t="str">
        <f>"Изг. и распр. печатных и иных агит. материалов"</f>
        <v>Изг. и распр. печатных и иных агит. материалов</v>
      </c>
      <c r="L29" s="16"/>
      <c r="M29" s="15" t="str">
        <f>""</f>
        <v/>
      </c>
      <c r="N29" s="12"/>
    </row>
    <row r="30" spans="1:14" ht="40.799999999999997" customHeight="1">
      <c r="A30" s="14" t="s">
        <v>5</v>
      </c>
      <c r="B30" s="15" t="str">
        <f>""</f>
        <v/>
      </c>
      <c r="C30" s="16"/>
      <c r="D30" s="16"/>
      <c r="E30" s="15" t="str">
        <f>""</f>
        <v/>
      </c>
      <c r="F30" s="16"/>
      <c r="G30" s="17"/>
      <c r="H30" s="16"/>
      <c r="I30" s="18" t="s">
        <v>17</v>
      </c>
      <c r="J30" s="16">
        <v>125.5</v>
      </c>
      <c r="K30" s="15" t="str">
        <f>"Изг. и распр. печатных и иных агит. материалов"</f>
        <v>Изг. и распр. печатных и иных агит. материалов</v>
      </c>
      <c r="L30" s="16"/>
      <c r="M30" s="15" t="str">
        <f>""</f>
        <v/>
      </c>
      <c r="N30" s="3"/>
    </row>
    <row r="31" spans="1:14" ht="40.799999999999997" customHeight="1">
      <c r="A31" s="14" t="s">
        <v>25</v>
      </c>
      <c r="B31" s="15" t="str">
        <f>"Эсливанов Максим Юрьевич"</f>
        <v>Эсливанов Максим Юрьевич</v>
      </c>
      <c r="C31" s="16">
        <v>200</v>
      </c>
      <c r="D31" s="16"/>
      <c r="E31" s="15" t="str">
        <f>""</f>
        <v/>
      </c>
      <c r="F31" s="16">
        <v>200</v>
      </c>
      <c r="G31" s="17">
        <v>1</v>
      </c>
      <c r="H31" s="16">
        <v>0</v>
      </c>
      <c r="I31" s="18"/>
      <c r="J31" s="16"/>
      <c r="K31" s="15" t="str">
        <f>""</f>
        <v/>
      </c>
      <c r="L31" s="16"/>
      <c r="M31" s="15" t="str">
        <f>""</f>
        <v/>
      </c>
      <c r="N31" s="12"/>
    </row>
    <row r="32" spans="1:14" ht="40.799999999999997" customHeight="1">
      <c r="A32" s="14" t="s">
        <v>26</v>
      </c>
      <c r="B32" s="15" t="str">
        <f>"Исламов Дмитрий Викторович"</f>
        <v>Исламов Дмитрий Викторович</v>
      </c>
      <c r="C32" s="16">
        <v>40000</v>
      </c>
      <c r="D32" s="16">
        <v>8000</v>
      </c>
      <c r="E32" s="15" t="str">
        <f>"Кемеровский ФПРСР"</f>
        <v>Кемеровский ФПРСР</v>
      </c>
      <c r="F32" s="16"/>
      <c r="G32" s="17"/>
      <c r="H32" s="16">
        <v>6193.02</v>
      </c>
      <c r="I32" s="18" t="s">
        <v>11</v>
      </c>
      <c r="J32" s="16">
        <v>1811.44</v>
      </c>
      <c r="K32" s="15" t="str">
        <f>"Агитация через орг. телерадиовещание"</f>
        <v>Агитация через орг. телерадиовещание</v>
      </c>
      <c r="L32" s="16"/>
      <c r="M32" s="15" t="str">
        <f>""</f>
        <v/>
      </c>
      <c r="N32" s="12"/>
    </row>
    <row r="33" spans="1:14" ht="40.799999999999997" customHeight="1">
      <c r="A33" s="14" t="s">
        <v>5</v>
      </c>
      <c r="B33" s="15" t="str">
        <f>""</f>
        <v/>
      </c>
      <c r="C33" s="16"/>
      <c r="D33" s="16">
        <v>8000</v>
      </c>
      <c r="E33" s="15" t="str">
        <f>"Новосибирский ФПРСР"</f>
        <v>Новосибирский ФПРСР</v>
      </c>
      <c r="F33" s="16"/>
      <c r="G33" s="17"/>
      <c r="H33" s="16"/>
      <c r="I33" s="18" t="s">
        <v>27</v>
      </c>
      <c r="J33" s="16">
        <v>225</v>
      </c>
      <c r="K33" s="15" t="str">
        <f>"Оплата других работ/услуг"</f>
        <v>Оплата других работ/услуг</v>
      </c>
      <c r="L33" s="16"/>
      <c r="M33" s="15" t="str">
        <f>""</f>
        <v/>
      </c>
      <c r="N33" s="3"/>
    </row>
    <row r="34" spans="1:14" ht="40.799999999999997" customHeight="1">
      <c r="A34" s="14" t="s">
        <v>5</v>
      </c>
      <c r="B34" s="15" t="str">
        <f>""</f>
        <v/>
      </c>
      <c r="C34" s="16"/>
      <c r="D34" s="16">
        <v>8000</v>
      </c>
      <c r="E34" s="15" t="str">
        <f>"НФПР"</f>
        <v>НФПР</v>
      </c>
      <c r="F34" s="16"/>
      <c r="G34" s="17"/>
      <c r="H34" s="16"/>
      <c r="I34" s="18" t="s">
        <v>27</v>
      </c>
      <c r="J34" s="16">
        <v>225</v>
      </c>
      <c r="K34" s="15" t="str">
        <f>"Оплата других работ/услуг"</f>
        <v>Оплата других работ/услуг</v>
      </c>
      <c r="L34" s="16"/>
      <c r="M34" s="15" t="str">
        <f>""</f>
        <v/>
      </c>
      <c r="N34" s="3"/>
    </row>
    <row r="35" spans="1:14" ht="40.799999999999997" customHeight="1">
      <c r="A35" s="14" t="s">
        <v>5</v>
      </c>
      <c r="B35" s="15" t="str">
        <f>""</f>
        <v/>
      </c>
      <c r="C35" s="16"/>
      <c r="D35" s="16">
        <v>8000</v>
      </c>
      <c r="E35" s="15" t="str">
        <f>"Омский ФПРСР"</f>
        <v>Омский ФПРСР</v>
      </c>
      <c r="F35" s="16"/>
      <c r="G35" s="17"/>
      <c r="H35" s="16"/>
      <c r="I35" s="18" t="s">
        <v>11</v>
      </c>
      <c r="J35" s="16">
        <v>211.2</v>
      </c>
      <c r="K35" s="15" t="str">
        <f>"Агитация через орг. телерадиовещание"</f>
        <v>Агитация через орг. телерадиовещание</v>
      </c>
      <c r="L35" s="16"/>
      <c r="M35" s="15" t="str">
        <f>""</f>
        <v/>
      </c>
      <c r="N35" s="3"/>
    </row>
    <row r="36" spans="1:14" ht="40.799999999999997" customHeight="1">
      <c r="A36" s="14" t="s">
        <v>5</v>
      </c>
      <c r="B36" s="15" t="str">
        <f>""</f>
        <v/>
      </c>
      <c r="C36" s="16"/>
      <c r="D36" s="16">
        <v>8000</v>
      </c>
      <c r="E36" s="15" t="str">
        <f>"Томский ФПР сотрудничества и развития"</f>
        <v>Томский ФПР сотрудничества и развития</v>
      </c>
      <c r="F36" s="16"/>
      <c r="G36" s="17"/>
      <c r="H36" s="16"/>
      <c r="I36" s="18" t="s">
        <v>18</v>
      </c>
      <c r="J36" s="16">
        <v>200</v>
      </c>
      <c r="K36" s="15" t="str">
        <f>"Оплата других работ/услуг"</f>
        <v>Оплата других работ/услуг</v>
      </c>
      <c r="L36" s="16"/>
      <c r="M36" s="15" t="str">
        <f>""</f>
        <v/>
      </c>
      <c r="N36" s="3"/>
    </row>
    <row r="37" spans="1:14" ht="40.799999999999997" customHeight="1">
      <c r="A37" s="14" t="s">
        <v>5</v>
      </c>
      <c r="B37" s="15" t="str">
        <f>""</f>
        <v/>
      </c>
      <c r="C37" s="16"/>
      <c r="D37" s="16"/>
      <c r="E37" s="15" t="str">
        <f>""</f>
        <v/>
      </c>
      <c r="F37" s="16"/>
      <c r="G37" s="17"/>
      <c r="H37" s="16"/>
      <c r="I37" s="18" t="s">
        <v>28</v>
      </c>
      <c r="J37" s="16">
        <v>185</v>
      </c>
      <c r="K37" s="15" t="str">
        <f>"Оплата других работ/услуг"</f>
        <v>Оплата других работ/услуг</v>
      </c>
      <c r="L37" s="16"/>
      <c r="M37" s="15" t="str">
        <f>""</f>
        <v/>
      </c>
      <c r="N37" s="3"/>
    </row>
    <row r="38" spans="1:14" ht="40.799999999999997" customHeight="1">
      <c r="A38" s="14" t="s">
        <v>5</v>
      </c>
      <c r="B38" s="15" t="str">
        <f>""</f>
        <v/>
      </c>
      <c r="C38" s="16"/>
      <c r="D38" s="16"/>
      <c r="E38" s="15" t="str">
        <f>""</f>
        <v/>
      </c>
      <c r="F38" s="16"/>
      <c r="G38" s="17"/>
      <c r="H38" s="16"/>
      <c r="I38" s="18" t="s">
        <v>29</v>
      </c>
      <c r="J38" s="16">
        <v>150</v>
      </c>
      <c r="K38" s="15" t="str">
        <f>"Изг. и распр. печатных и иных агит. материалов"</f>
        <v>Изг. и распр. печатных и иных агит. материалов</v>
      </c>
      <c r="L38" s="16"/>
      <c r="M38" s="15" t="str">
        <f>""</f>
        <v/>
      </c>
      <c r="N38" s="3"/>
    </row>
    <row r="39" spans="1:14" ht="40.799999999999997" customHeight="1">
      <c r="A39" s="14" t="s">
        <v>5</v>
      </c>
      <c r="B39" s="15" t="str">
        <f>""</f>
        <v/>
      </c>
      <c r="C39" s="16"/>
      <c r="D39" s="16"/>
      <c r="E39" s="15" t="str">
        <f>""</f>
        <v/>
      </c>
      <c r="F39" s="16"/>
      <c r="G39" s="17"/>
      <c r="H39" s="16"/>
      <c r="I39" s="18" t="s">
        <v>30</v>
      </c>
      <c r="J39" s="16">
        <v>140.25</v>
      </c>
      <c r="K39" s="15" t="str">
        <f>"Агитация через орг. телерадиовещание"</f>
        <v>Агитация через орг. телерадиовещание</v>
      </c>
      <c r="L39" s="16"/>
      <c r="M39" s="15" t="str">
        <f>""</f>
        <v/>
      </c>
      <c r="N39" s="3"/>
    </row>
    <row r="40" spans="1:14" ht="40.799999999999997" customHeight="1">
      <c r="A40" s="14" t="s">
        <v>5</v>
      </c>
      <c r="B40" s="15" t="str">
        <f>""</f>
        <v/>
      </c>
      <c r="C40" s="16"/>
      <c r="D40" s="16"/>
      <c r="E40" s="15" t="str">
        <f>""</f>
        <v/>
      </c>
      <c r="F40" s="16"/>
      <c r="G40" s="17"/>
      <c r="H40" s="16"/>
      <c r="I40" s="18" t="s">
        <v>18</v>
      </c>
      <c r="J40" s="16">
        <v>110</v>
      </c>
      <c r="K40" s="15" t="str">
        <f>"Оплата других работ/услуг"</f>
        <v>Оплата других работ/услуг</v>
      </c>
      <c r="L40" s="16"/>
      <c r="M40" s="15" t="str">
        <f>""</f>
        <v/>
      </c>
      <c r="N40" s="3"/>
    </row>
    <row r="41" spans="1:14" ht="40.799999999999997" customHeight="1">
      <c r="A41" s="14" t="s">
        <v>31</v>
      </c>
      <c r="B41" s="15" t="str">
        <f>"Матвеева Елена Викторовна"</f>
        <v>Матвеева Елена Викторовна</v>
      </c>
      <c r="C41" s="16">
        <v>3596</v>
      </c>
      <c r="D41" s="16">
        <v>3590</v>
      </c>
      <c r="E41" s="15" t="str">
        <f>"ООО ""УЗСК ""СТРИЖИ"""</f>
        <v>ООО "УЗСК "СТРИЖИ"</v>
      </c>
      <c r="F41" s="16"/>
      <c r="G41" s="17"/>
      <c r="H41" s="16">
        <v>6</v>
      </c>
      <c r="I41" s="18"/>
      <c r="J41" s="16"/>
      <c r="K41" s="15" t="str">
        <f>""</f>
        <v/>
      </c>
      <c r="L41" s="16"/>
      <c r="M41" s="15" t="str">
        <f>""</f>
        <v/>
      </c>
      <c r="N41" s="12"/>
    </row>
    <row r="42" spans="1:14" ht="40.799999999999997" customHeight="1">
      <c r="A42" s="14" t="s">
        <v>32</v>
      </c>
      <c r="B42" s="15" t="str">
        <f>"Правдин Кирилл Дмитриевич"</f>
        <v>Правдин Кирилл Дмитриевич</v>
      </c>
      <c r="C42" s="16">
        <v>300</v>
      </c>
      <c r="D42" s="16"/>
      <c r="E42" s="15" t="str">
        <f>""</f>
        <v/>
      </c>
      <c r="F42" s="16"/>
      <c r="G42" s="17"/>
      <c r="H42" s="16">
        <v>242.4</v>
      </c>
      <c r="I42" s="18"/>
      <c r="J42" s="16"/>
      <c r="K42" s="15" t="str">
        <f>""</f>
        <v/>
      </c>
      <c r="L42" s="16"/>
      <c r="M42" s="15" t="str">
        <f>""</f>
        <v/>
      </c>
      <c r="N42" s="12"/>
    </row>
    <row r="43" spans="1:14" ht="40.799999999999997" customHeight="1">
      <c r="A43" s="14" t="s">
        <v>33</v>
      </c>
      <c r="B43" s="15" t="str">
        <f>"Смирнов Максим Евгеньевич"</f>
        <v>Смирнов Максим Евгеньевич</v>
      </c>
      <c r="C43" s="16">
        <v>500</v>
      </c>
      <c r="D43" s="16"/>
      <c r="E43" s="15" t="str">
        <f>""</f>
        <v/>
      </c>
      <c r="F43" s="16"/>
      <c r="G43" s="17"/>
      <c r="H43" s="16">
        <v>396.6</v>
      </c>
      <c r="I43" s="18" t="s">
        <v>15</v>
      </c>
      <c r="J43" s="16">
        <v>216</v>
      </c>
      <c r="K43" s="15" t="str">
        <f>"Изг. и распр. печатных и иных агит. материалов"</f>
        <v>Изг. и распр. печатных и иных агит. материалов</v>
      </c>
      <c r="L43" s="16"/>
      <c r="M43" s="15" t="str">
        <f>""</f>
        <v/>
      </c>
      <c r="N43" s="12"/>
    </row>
    <row r="44" spans="1:14" ht="40.799999999999997" customHeight="1">
      <c r="A44" s="14" t="s">
        <v>34</v>
      </c>
      <c r="B44" s="15" t="str">
        <f>"Утробин Иван Михайлович"</f>
        <v>Утробин Иван Михайлович</v>
      </c>
      <c r="C44" s="16">
        <v>300</v>
      </c>
      <c r="D44" s="16">
        <v>150</v>
      </c>
      <c r="E44" s="15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44" s="16"/>
      <c r="G44" s="17"/>
      <c r="H44" s="16">
        <v>50</v>
      </c>
      <c r="I44" s="18"/>
      <c r="J44" s="16"/>
      <c r="K44" s="15" t="str">
        <f>""</f>
        <v/>
      </c>
      <c r="L44" s="16">
        <v>300</v>
      </c>
      <c r="M44" s="15" t="str">
        <f>"Возврат ошибочно зачисленных средств"</f>
        <v>Возврат ошибочно зачисленных средств</v>
      </c>
      <c r="N44" s="12"/>
    </row>
    <row r="45" spans="1:14" ht="40.799999999999997" customHeight="1">
      <c r="A45" s="14" t="s">
        <v>35</v>
      </c>
      <c r="B45" s="15" t="str">
        <f>"Фильченко Галина Александровна"</f>
        <v>Фильченко Галина Александровна</v>
      </c>
      <c r="C45" s="16">
        <v>24.97</v>
      </c>
      <c r="D45" s="16"/>
      <c r="E45" s="15" t="str">
        <f>""</f>
        <v/>
      </c>
      <c r="F45" s="16"/>
      <c r="G45" s="17"/>
      <c r="H45" s="16">
        <v>24.97</v>
      </c>
      <c r="I45" s="18"/>
      <c r="J45" s="16"/>
      <c r="K45" s="15" t="str">
        <f>""</f>
        <v/>
      </c>
      <c r="L45" s="16"/>
      <c r="M45" s="15" t="str">
        <f>""</f>
        <v/>
      </c>
      <c r="N45" s="12"/>
    </row>
    <row r="46" spans="1:14" ht="40.799999999999997" customHeight="1">
      <c r="A46" s="14" t="s">
        <v>36</v>
      </c>
      <c r="B46" s="15" t="str">
        <f>"Калашник Александр Григорьевич"</f>
        <v>Калашник Александр Григорьевич</v>
      </c>
      <c r="C46" s="16">
        <v>10</v>
      </c>
      <c r="D46" s="16"/>
      <c r="E46" s="15" t="str">
        <f>""</f>
        <v/>
      </c>
      <c r="F46" s="16"/>
      <c r="G46" s="17"/>
      <c r="H46" s="16">
        <v>6</v>
      </c>
      <c r="I46" s="18"/>
      <c r="J46" s="16"/>
      <c r="K46" s="15" t="str">
        <f>""</f>
        <v/>
      </c>
      <c r="L46" s="16"/>
      <c r="M46" s="15" t="str">
        <f>""</f>
        <v/>
      </c>
      <c r="N46" s="12"/>
    </row>
    <row r="47" spans="1:14" ht="40.799999999999997" customHeight="1">
      <c r="A47" s="14" t="s">
        <v>37</v>
      </c>
      <c r="B47" s="15" t="str">
        <f>"Костров Евгений Викторович"</f>
        <v>Костров Евгений Викторович</v>
      </c>
      <c r="C47" s="16">
        <v>7.33</v>
      </c>
      <c r="D47" s="16"/>
      <c r="E47" s="15" t="str">
        <f>""</f>
        <v/>
      </c>
      <c r="F47" s="16"/>
      <c r="G47" s="17"/>
      <c r="H47" s="16">
        <v>1</v>
      </c>
      <c r="I47" s="18"/>
      <c r="J47" s="16"/>
      <c r="K47" s="15" t="str">
        <f>""</f>
        <v/>
      </c>
      <c r="L47" s="16"/>
      <c r="M47" s="15" t="str">
        <f>""</f>
        <v/>
      </c>
      <c r="N47" s="12"/>
    </row>
    <row r="48" spans="1:14" ht="40.799999999999997" customHeight="1">
      <c r="A48" s="14" t="s">
        <v>38</v>
      </c>
      <c r="B48" s="15" t="str">
        <f>"Кукушкин Эдуард Юрьевич"</f>
        <v>Кукушкин Эдуард Юрьевич</v>
      </c>
      <c r="C48" s="16">
        <v>104.6</v>
      </c>
      <c r="D48" s="16"/>
      <c r="E48" s="15" t="str">
        <f>""</f>
        <v/>
      </c>
      <c r="F48" s="16"/>
      <c r="G48" s="17"/>
      <c r="H48" s="16">
        <v>54.6</v>
      </c>
      <c r="I48" s="18"/>
      <c r="J48" s="16"/>
      <c r="K48" s="15" t="str">
        <f>""</f>
        <v/>
      </c>
      <c r="L48" s="16"/>
      <c r="M48" s="15" t="str">
        <f>""</f>
        <v/>
      </c>
      <c r="N48" s="12"/>
    </row>
    <row r="49" spans="1:14" ht="40.799999999999997" customHeight="1">
      <c r="A49" s="14" t="s">
        <v>39</v>
      </c>
      <c r="B49" s="15" t="str">
        <f>"Стратиенко Галина Алексеевна"</f>
        <v>Стратиенко Галина Алексеевна</v>
      </c>
      <c r="C49" s="16">
        <v>5</v>
      </c>
      <c r="D49" s="16"/>
      <c r="E49" s="15" t="str">
        <f>""</f>
        <v/>
      </c>
      <c r="F49" s="16"/>
      <c r="G49" s="17"/>
      <c r="H49" s="16">
        <v>4.66</v>
      </c>
      <c r="I49" s="18"/>
      <c r="J49" s="16"/>
      <c r="K49" s="15" t="str">
        <f>""</f>
        <v/>
      </c>
      <c r="L49" s="16"/>
      <c r="M49" s="15" t="str">
        <f>""</f>
        <v/>
      </c>
      <c r="N49" s="12"/>
    </row>
    <row r="50" spans="1:14" ht="40.799999999999997" customHeight="1">
      <c r="A50" s="14" t="s">
        <v>40</v>
      </c>
      <c r="B50" s="15" t="str">
        <f>"Тельцов Николай Сергеевич"</f>
        <v>Тельцов Николай Сергеевич</v>
      </c>
      <c r="C50" s="16" t="s">
        <v>83</v>
      </c>
      <c r="D50" s="16">
        <v>673.5</v>
      </c>
      <c r="E50" s="15" t="str">
        <f>"ООО ""АТЛАНТ"""</f>
        <v>ООО "АТЛАНТ"</v>
      </c>
      <c r="F50" s="16"/>
      <c r="G50" s="17"/>
      <c r="H50" s="16" t="s">
        <v>84</v>
      </c>
      <c r="I50" s="18"/>
      <c r="J50" s="16"/>
      <c r="K50" s="15" t="str">
        <f>""</f>
        <v/>
      </c>
      <c r="L50" s="16"/>
      <c r="M50" s="15" t="str">
        <f>""</f>
        <v/>
      </c>
      <c r="N50" s="12"/>
    </row>
    <row r="51" spans="1:14" ht="40.799999999999997" customHeight="1">
      <c r="A51" s="14" t="s">
        <v>5</v>
      </c>
      <c r="B51" s="15" t="str">
        <f>""</f>
        <v/>
      </c>
      <c r="C51" s="16"/>
      <c r="D51" s="16">
        <v>300</v>
      </c>
      <c r="E51" s="15" t="str">
        <f>"ООО ""ПЕРСПЕКТИВА"""</f>
        <v>ООО "ПЕРСПЕКТИВА"</v>
      </c>
      <c r="F51" s="16"/>
      <c r="G51" s="17"/>
      <c r="H51" s="16"/>
      <c r="I51" s="18"/>
      <c r="J51" s="16"/>
      <c r="K51" s="15" t="str">
        <f>""</f>
        <v/>
      </c>
      <c r="L51" s="16"/>
      <c r="M51" s="15" t="str">
        <f>""</f>
        <v/>
      </c>
      <c r="N51" s="12"/>
    </row>
    <row r="52" spans="1:14" ht="40.799999999999997" customHeight="1">
      <c r="A52" s="14" t="s">
        <v>41</v>
      </c>
      <c r="B52" s="15" t="str">
        <f>"Терзицкая Олеся Викторовна"</f>
        <v>Терзицкая Олеся Викторовна</v>
      </c>
      <c r="C52" s="16">
        <v>150</v>
      </c>
      <c r="D52" s="16"/>
      <c r="E52" s="15" t="str">
        <f>""</f>
        <v/>
      </c>
      <c r="F52" s="16"/>
      <c r="G52" s="17"/>
      <c r="H52" s="16">
        <v>20</v>
      </c>
      <c r="I52" s="18"/>
      <c r="J52" s="16"/>
      <c r="K52" s="15" t="str">
        <f>""</f>
        <v/>
      </c>
      <c r="L52" s="16">
        <v>150</v>
      </c>
      <c r="M52" s="15" t="str">
        <f>"Возврат ошибочно зачисленных средств"</f>
        <v>Возврат ошибочно зачисленных средств</v>
      </c>
      <c r="N52" s="12"/>
    </row>
    <row r="53" spans="1:14" ht="40.799999999999997" customHeight="1">
      <c r="A53" s="14" t="s">
        <v>42</v>
      </c>
      <c r="B53" s="15" t="str">
        <f>"Федяев Павел Михайлович"</f>
        <v>Федяев Павел Михайлович</v>
      </c>
      <c r="C53" s="16">
        <v>5000</v>
      </c>
      <c r="D53" s="16">
        <v>3000</v>
      </c>
      <c r="E53" s="15" t="str">
        <f>"ООО ""СДС - Строй"""</f>
        <v>ООО "СДС - Строй"</v>
      </c>
      <c r="F53" s="16"/>
      <c r="G53" s="17"/>
      <c r="H53" s="16">
        <v>4407.22</v>
      </c>
      <c r="I53" s="18" t="s">
        <v>43</v>
      </c>
      <c r="J53" s="16">
        <v>1998.61</v>
      </c>
      <c r="K53" s="15" t="str">
        <f>"Агитация через орг. телерадиовещание"</f>
        <v>Агитация через орг. телерадиовещание</v>
      </c>
      <c r="L53" s="16"/>
      <c r="M53" s="15" t="str">
        <f>""</f>
        <v/>
      </c>
      <c r="N53" s="12"/>
    </row>
    <row r="54" spans="1:14" ht="40.799999999999997" customHeight="1">
      <c r="A54" s="14" t="s">
        <v>5</v>
      </c>
      <c r="B54" s="15" t="str">
        <f>""</f>
        <v/>
      </c>
      <c r="C54" s="16"/>
      <c r="D54" s="16">
        <v>1000</v>
      </c>
      <c r="E54" s="15" t="str">
        <f>"ООО ""КРАПИВИНСКИЙ КАРЬЕР"""</f>
        <v>ООО "КРАПИВИНСКИЙ КАРЬЕР"</v>
      </c>
      <c r="F54" s="16"/>
      <c r="G54" s="17"/>
      <c r="H54" s="16"/>
      <c r="I54" s="18" t="s">
        <v>44</v>
      </c>
      <c r="J54" s="16">
        <v>424.95</v>
      </c>
      <c r="K54" s="15" t="str">
        <f>"Изг. и распр. печатных и иных агит. материалов"</f>
        <v>Изг. и распр. печатных и иных агит. материалов</v>
      </c>
      <c r="L54" s="16"/>
      <c r="M54" s="15" t="str">
        <f>""</f>
        <v/>
      </c>
      <c r="N54" s="3"/>
    </row>
    <row r="55" spans="1:14" ht="40.799999999999997" customHeight="1">
      <c r="A55" s="14" t="s">
        <v>5</v>
      </c>
      <c r="B55" s="15" t="str">
        <f>""</f>
        <v/>
      </c>
      <c r="C55" s="16"/>
      <c r="D55" s="16">
        <v>1000</v>
      </c>
      <c r="E55" s="15" t="str">
        <f>"ООО ""МАЗУРОВСКИЙ КИРПИЧНЫЙ ЗАВОД"""</f>
        <v>ООО "МАЗУРОВСКИЙ КИРПИЧНЫЙ ЗАВОД"</v>
      </c>
      <c r="F55" s="16"/>
      <c r="G55" s="17"/>
      <c r="H55" s="16"/>
      <c r="I55" s="18" t="s">
        <v>45</v>
      </c>
      <c r="J55" s="16">
        <v>388.97</v>
      </c>
      <c r="K55" s="15" t="str">
        <f>"Агитация через орг. телерадиовещание"</f>
        <v>Агитация через орг. телерадиовещание</v>
      </c>
      <c r="L55" s="16"/>
      <c r="M55" s="15" t="str">
        <f>""</f>
        <v/>
      </c>
      <c r="N55" s="3"/>
    </row>
    <row r="56" spans="1:14" ht="40.799999999999997" customHeight="1">
      <c r="A56" s="14" t="s">
        <v>5</v>
      </c>
      <c r="B56" s="15" t="str">
        <f>""</f>
        <v/>
      </c>
      <c r="C56" s="16"/>
      <c r="D56" s="16"/>
      <c r="E56" s="15" t="str">
        <f>""</f>
        <v/>
      </c>
      <c r="F56" s="16"/>
      <c r="G56" s="17"/>
      <c r="H56" s="16"/>
      <c r="I56" s="18" t="s">
        <v>15</v>
      </c>
      <c r="J56" s="16">
        <v>310</v>
      </c>
      <c r="K56" s="15" t="str">
        <f>"Изг. и распр. печатных и иных агит. материалов"</f>
        <v>Изг. и распр. печатных и иных агит. материалов</v>
      </c>
      <c r="L56" s="16"/>
      <c r="M56" s="15" t="str">
        <f>""</f>
        <v/>
      </c>
      <c r="N56" s="3"/>
    </row>
    <row r="57" spans="1:14" ht="40.799999999999997" customHeight="1">
      <c r="A57" s="14" t="s">
        <v>5</v>
      </c>
      <c r="B57" s="15" t="str">
        <f>""</f>
        <v/>
      </c>
      <c r="C57" s="16"/>
      <c r="D57" s="16"/>
      <c r="E57" s="15" t="str">
        <f>""</f>
        <v/>
      </c>
      <c r="F57" s="16"/>
      <c r="G57" s="17"/>
      <c r="H57" s="16"/>
      <c r="I57" s="18" t="s">
        <v>46</v>
      </c>
      <c r="J57" s="16">
        <v>155</v>
      </c>
      <c r="K57" s="15" t="str">
        <f>"Изг. и распр. печатных и иных агит. материалов"</f>
        <v>Изг. и распр. печатных и иных агит. материалов</v>
      </c>
      <c r="L57" s="16"/>
      <c r="M57" s="15" t="str">
        <f>""</f>
        <v/>
      </c>
      <c r="N57" s="3"/>
    </row>
    <row r="58" spans="1:14" ht="40.799999999999997" customHeight="1">
      <c r="A58" s="14" t="s">
        <v>5</v>
      </c>
      <c r="B58" s="15" t="str">
        <f>""</f>
        <v/>
      </c>
      <c r="C58" s="16"/>
      <c r="D58" s="16"/>
      <c r="E58" s="15" t="str">
        <f>""</f>
        <v/>
      </c>
      <c r="F58" s="16"/>
      <c r="G58" s="17"/>
      <c r="H58" s="16"/>
      <c r="I58" s="18" t="s">
        <v>30</v>
      </c>
      <c r="J58" s="16">
        <v>150</v>
      </c>
      <c r="K58" s="15" t="str">
        <f>"Агитация через сетевые издания"</f>
        <v>Агитация через сетевые издания</v>
      </c>
      <c r="L58" s="16"/>
      <c r="M58" s="15" t="str">
        <f>""</f>
        <v/>
      </c>
      <c r="N58" s="3"/>
    </row>
    <row r="59" spans="1:14" ht="40.799999999999997" customHeight="1">
      <c r="A59" s="14" t="s">
        <v>5</v>
      </c>
      <c r="B59" s="15" t="str">
        <f>""</f>
        <v/>
      </c>
      <c r="C59" s="16"/>
      <c r="D59" s="16"/>
      <c r="E59" s="15" t="str">
        <f>""</f>
        <v/>
      </c>
      <c r="F59" s="16"/>
      <c r="G59" s="17"/>
      <c r="H59" s="16"/>
      <c r="I59" s="18" t="s">
        <v>30</v>
      </c>
      <c r="J59" s="16">
        <v>150</v>
      </c>
      <c r="K59" s="15" t="str">
        <f>"Агитация через сетевые издания"</f>
        <v>Агитация через сетевые издания</v>
      </c>
      <c r="L59" s="16"/>
      <c r="M59" s="15" t="str">
        <f>""</f>
        <v/>
      </c>
      <c r="N59" s="3"/>
    </row>
    <row r="60" spans="1:14" ht="40.799999999999997" customHeight="1">
      <c r="A60" s="14" t="s">
        <v>5</v>
      </c>
      <c r="B60" s="15" t="str">
        <f>""</f>
        <v/>
      </c>
      <c r="C60" s="16"/>
      <c r="D60" s="16"/>
      <c r="E60" s="15" t="str">
        <f>""</f>
        <v/>
      </c>
      <c r="F60" s="16"/>
      <c r="G60" s="17"/>
      <c r="H60" s="16"/>
      <c r="I60" s="18" t="s">
        <v>30</v>
      </c>
      <c r="J60" s="16">
        <v>104.9</v>
      </c>
      <c r="K60" s="15" t="str">
        <f>"Изг. и распр. печатных и иных агит. материалов"</f>
        <v>Изг. и распр. печатных и иных агит. материалов</v>
      </c>
      <c r="L60" s="16"/>
      <c r="M60" s="15" t="str">
        <f>""</f>
        <v/>
      </c>
      <c r="N60" s="3"/>
    </row>
    <row r="61" spans="1:14" ht="40.799999999999997" customHeight="1">
      <c r="A61" s="14" t="s">
        <v>5</v>
      </c>
      <c r="B61" s="15" t="str">
        <f>""</f>
        <v/>
      </c>
      <c r="C61" s="16"/>
      <c r="D61" s="16"/>
      <c r="E61" s="15" t="str">
        <f>""</f>
        <v/>
      </c>
      <c r="F61" s="16"/>
      <c r="G61" s="17"/>
      <c r="H61" s="16"/>
      <c r="I61" s="18" t="s">
        <v>45</v>
      </c>
      <c r="J61" s="16">
        <v>101.83</v>
      </c>
      <c r="K61" s="15" t="str">
        <f>"Агитация через орг. телерадиовещание"</f>
        <v>Агитация через орг. телерадиовещание</v>
      </c>
      <c r="L61" s="16"/>
      <c r="M61" s="15" t="str">
        <f>""</f>
        <v/>
      </c>
      <c r="N61" s="3"/>
    </row>
    <row r="62" spans="1:14" ht="40.799999999999997" customHeight="1">
      <c r="A62" s="14" t="s">
        <v>47</v>
      </c>
      <c r="B62" s="15" t="str">
        <f>"Гарбузов Кирилл Андреевич"</f>
        <v>Гарбузов Кирилл Андреевич</v>
      </c>
      <c r="C62" s="16">
        <v>10.119999999999999</v>
      </c>
      <c r="D62" s="16"/>
      <c r="E62" s="15" t="str">
        <f>""</f>
        <v/>
      </c>
      <c r="F62" s="16"/>
      <c r="G62" s="17"/>
      <c r="H62" s="16">
        <v>10.119999999999999</v>
      </c>
      <c r="I62" s="18"/>
      <c r="J62" s="16"/>
      <c r="K62" s="15" t="str">
        <f>""</f>
        <v/>
      </c>
      <c r="L62" s="16"/>
      <c r="M62" s="15" t="str">
        <f>""</f>
        <v/>
      </c>
      <c r="N62" s="12"/>
    </row>
    <row r="63" spans="1:14" ht="40.799999999999997" customHeight="1">
      <c r="A63" s="14" t="s">
        <v>48</v>
      </c>
      <c r="B63" s="15" t="str">
        <f>"Косилова Лариса Анатольевна"</f>
        <v>Косилова Лариса Анатольевна</v>
      </c>
      <c r="C63" s="16">
        <v>513</v>
      </c>
      <c r="D63" s="16"/>
      <c r="E63" s="15" t="str">
        <f>""</f>
        <v/>
      </c>
      <c r="F63" s="16"/>
      <c r="G63" s="17"/>
      <c r="H63" s="16">
        <v>511.26</v>
      </c>
      <c r="I63" s="18"/>
      <c r="J63" s="16"/>
      <c r="K63" s="15" t="str">
        <f>""</f>
        <v/>
      </c>
      <c r="L63" s="16"/>
      <c r="M63" s="15" t="str">
        <f>""</f>
        <v/>
      </c>
      <c r="N63" s="12"/>
    </row>
    <row r="64" spans="1:14" ht="40.799999999999997" customHeight="1">
      <c r="A64" s="14" t="s">
        <v>49</v>
      </c>
      <c r="B64" s="15" t="str">
        <f>"Кочетков Николай Михайлович"</f>
        <v>Кочетков Николай Михайлович</v>
      </c>
      <c r="C64" s="16">
        <v>300</v>
      </c>
      <c r="D64" s="16">
        <v>150</v>
      </c>
      <c r="E64" s="15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64" s="16"/>
      <c r="G64" s="17"/>
      <c r="H64" s="16">
        <v>150</v>
      </c>
      <c r="I64" s="18" t="s">
        <v>9</v>
      </c>
      <c r="J64" s="16">
        <v>150</v>
      </c>
      <c r="K64" s="15" t="str">
        <f>"Иные расходы на проведение изб.камп."</f>
        <v>Иные расходы на проведение изб.камп.</v>
      </c>
      <c r="L64" s="16">
        <v>160</v>
      </c>
      <c r="M64" s="15" t="str">
        <f>"Возврат ошибочно зачисленных средств"</f>
        <v>Возврат ошибочно зачисленных средств</v>
      </c>
      <c r="N64" s="12"/>
    </row>
    <row r="65" spans="1:14" ht="40.799999999999997" customHeight="1">
      <c r="A65" s="14" t="s">
        <v>50</v>
      </c>
      <c r="B65" s="15" t="str">
        <f>"Максимов Александр Александрович"</f>
        <v>Максимов Александр Александрович</v>
      </c>
      <c r="C65" s="16">
        <v>40000</v>
      </c>
      <c r="D65" s="16">
        <v>8000</v>
      </c>
      <c r="E65" s="15" t="str">
        <f>"Алтайский ФПРСР"</f>
        <v>Алтайский ФПРСР</v>
      </c>
      <c r="F65" s="16"/>
      <c r="G65" s="17"/>
      <c r="H65" s="16">
        <v>554.65</v>
      </c>
      <c r="I65" s="18" t="s">
        <v>30</v>
      </c>
      <c r="J65" s="16">
        <v>137.19999999999999</v>
      </c>
      <c r="K65" s="15" t="str">
        <f>"Изг. и распр. печатных и иных агит. материалов"</f>
        <v>Изг. и распр. печатных и иных агит. материалов</v>
      </c>
      <c r="L65" s="16"/>
      <c r="M65" s="15" t="str">
        <f>""</f>
        <v/>
      </c>
      <c r="N65" s="12"/>
    </row>
    <row r="66" spans="1:14" ht="40.799999999999997" customHeight="1">
      <c r="A66" s="14" t="s">
        <v>5</v>
      </c>
      <c r="B66" s="15" t="str">
        <f>""</f>
        <v/>
      </c>
      <c r="C66" s="16"/>
      <c r="D66" s="16">
        <v>8000</v>
      </c>
      <c r="E66" s="15" t="str">
        <f>"Кемеровский ФПРСР"</f>
        <v>Кемеровский ФПРСР</v>
      </c>
      <c r="F66" s="16"/>
      <c r="G66" s="17"/>
      <c r="H66" s="16"/>
      <c r="I66" s="18"/>
      <c r="J66" s="16"/>
      <c r="K66" s="15" t="str">
        <f>""</f>
        <v/>
      </c>
      <c r="L66" s="16"/>
      <c r="M66" s="15" t="str">
        <f>""</f>
        <v/>
      </c>
      <c r="N66" s="3"/>
    </row>
    <row r="67" spans="1:14" ht="40.799999999999997" customHeight="1">
      <c r="A67" s="14" t="s">
        <v>5</v>
      </c>
      <c r="B67" s="15" t="str">
        <f>""</f>
        <v/>
      </c>
      <c r="C67" s="16"/>
      <c r="D67" s="16">
        <v>8000</v>
      </c>
      <c r="E67" s="15" t="str">
        <f>"КРАСНОЯРСКИЙ ФПРСР"</f>
        <v>КРАСНОЯРСКИЙ ФПРСР</v>
      </c>
      <c r="F67" s="16"/>
      <c r="G67" s="17"/>
      <c r="H67" s="16"/>
      <c r="I67" s="18"/>
      <c r="J67" s="16"/>
      <c r="K67" s="15" t="str">
        <f>""</f>
        <v/>
      </c>
      <c r="L67" s="16"/>
      <c r="M67" s="15" t="str">
        <f>""</f>
        <v/>
      </c>
      <c r="N67" s="12"/>
    </row>
    <row r="68" spans="1:14" ht="40.799999999999997" customHeight="1">
      <c r="A68" s="14" t="s">
        <v>5</v>
      </c>
      <c r="B68" s="15" t="str">
        <f>""</f>
        <v/>
      </c>
      <c r="C68" s="16"/>
      <c r="D68" s="16">
        <v>8000</v>
      </c>
      <c r="E68" s="15" t="str">
        <f>"Новосибирский ФПРСР"</f>
        <v>Новосибирский ФПРСР</v>
      </c>
      <c r="F68" s="16"/>
      <c r="G68" s="17"/>
      <c r="H68" s="16"/>
      <c r="I68" s="18"/>
      <c r="J68" s="16"/>
      <c r="K68" s="15" t="str">
        <f>""</f>
        <v/>
      </c>
      <c r="L68" s="16"/>
      <c r="M68" s="15" t="str">
        <f>""</f>
        <v/>
      </c>
      <c r="N68" s="12"/>
    </row>
    <row r="69" spans="1:14" ht="40.799999999999997" customHeight="1">
      <c r="A69" s="14" t="s">
        <v>5</v>
      </c>
      <c r="B69" s="15" t="str">
        <f>""</f>
        <v/>
      </c>
      <c r="C69" s="16"/>
      <c r="D69" s="16">
        <v>8000</v>
      </c>
      <c r="E69" s="15" t="str">
        <f>"Омский ФПРСР"</f>
        <v>Омский ФПРСР</v>
      </c>
      <c r="F69" s="16"/>
      <c r="G69" s="17"/>
      <c r="H69" s="16"/>
      <c r="I69" s="18"/>
      <c r="J69" s="16"/>
      <c r="K69" s="15" t="str">
        <f>""</f>
        <v/>
      </c>
      <c r="L69" s="16"/>
      <c r="M69" s="15" t="str">
        <f>""</f>
        <v/>
      </c>
      <c r="N69" s="12"/>
    </row>
    <row r="70" spans="1:14" ht="40.799999999999997" customHeight="1">
      <c r="A70" s="14" t="s">
        <v>51</v>
      </c>
      <c r="B70" s="15" t="str">
        <f>"Паршуков Максим Викторович"</f>
        <v>Паршуков Максим Викторович</v>
      </c>
      <c r="C70" s="16">
        <v>300</v>
      </c>
      <c r="D70" s="16"/>
      <c r="E70" s="15" t="str">
        <f>""</f>
        <v/>
      </c>
      <c r="F70" s="16"/>
      <c r="G70" s="17"/>
      <c r="H70" s="16">
        <v>277.22000000000003</v>
      </c>
      <c r="I70" s="18"/>
      <c r="J70" s="16"/>
      <c r="K70" s="15" t="str">
        <f>""</f>
        <v/>
      </c>
      <c r="L70" s="16"/>
      <c r="M70" s="15" t="str">
        <f>""</f>
        <v/>
      </c>
      <c r="N70" s="12"/>
    </row>
    <row r="71" spans="1:14" ht="40.799999999999997" customHeight="1">
      <c r="A71" s="14" t="s">
        <v>52</v>
      </c>
      <c r="B71" s="15" t="str">
        <f>"Пушкарев Валерий Николаевич"</f>
        <v>Пушкарев Валерий Николаевич</v>
      </c>
      <c r="C71" s="16">
        <v>0.45</v>
      </c>
      <c r="D71" s="16"/>
      <c r="E71" s="15" t="str">
        <f>""</f>
        <v/>
      </c>
      <c r="F71" s="16"/>
      <c r="G71" s="17"/>
      <c r="H71" s="16">
        <v>0.3</v>
      </c>
      <c r="I71" s="18"/>
      <c r="J71" s="16"/>
      <c r="K71" s="15" t="str">
        <f>""</f>
        <v/>
      </c>
      <c r="L71" s="16"/>
      <c r="M71" s="15" t="str">
        <f>""</f>
        <v/>
      </c>
      <c r="N71" s="12"/>
    </row>
    <row r="72" spans="1:14" ht="40.799999999999997" customHeight="1">
      <c r="A72" s="14" t="s">
        <v>53</v>
      </c>
      <c r="B72" s="15" t="str">
        <f>"Чернов Вячеслав Михайлович"</f>
        <v>Чернов Вячеслав Михайлович</v>
      </c>
      <c r="C72" s="16">
        <v>186</v>
      </c>
      <c r="D72" s="16"/>
      <c r="E72" s="15" t="str">
        <f>""</f>
        <v/>
      </c>
      <c r="F72" s="16"/>
      <c r="G72" s="17"/>
      <c r="H72" s="16">
        <v>150.65</v>
      </c>
      <c r="I72" s="18"/>
      <c r="J72" s="16"/>
      <c r="K72" s="15" t="str">
        <f>""</f>
        <v/>
      </c>
      <c r="L72" s="16"/>
      <c r="M72" s="15" t="str">
        <f>""</f>
        <v/>
      </c>
      <c r="N72" s="12"/>
    </row>
    <row r="73" spans="1:14" ht="39.6">
      <c r="A73" s="23" t="s">
        <v>57</v>
      </c>
      <c r="B73" s="15" t="s">
        <v>55</v>
      </c>
      <c r="C73" s="16">
        <v>0</v>
      </c>
      <c r="D73" s="16"/>
      <c r="E73" s="15" t="s">
        <v>5</v>
      </c>
      <c r="F73" s="16"/>
      <c r="G73" s="17"/>
      <c r="H73" s="16">
        <v>0</v>
      </c>
      <c r="I73" s="18"/>
      <c r="J73" s="16"/>
      <c r="K73" s="15" t="str">
        <f>""</f>
        <v/>
      </c>
      <c r="L73" s="16"/>
      <c r="M73" s="15" t="str">
        <f>""</f>
        <v/>
      </c>
    </row>
    <row r="74" spans="1:14" ht="29.4" customHeight="1">
      <c r="A74" s="23" t="s">
        <v>59</v>
      </c>
      <c r="B74" s="15" t="s">
        <v>56</v>
      </c>
      <c r="C74" s="16">
        <v>0</v>
      </c>
      <c r="D74" s="16"/>
      <c r="E74" s="15" t="s">
        <v>5</v>
      </c>
      <c r="F74" s="16"/>
      <c r="G74" s="17"/>
      <c r="H74" s="16">
        <v>0</v>
      </c>
      <c r="I74" s="18"/>
      <c r="J74" s="16"/>
      <c r="K74" s="15" t="str">
        <f>""</f>
        <v/>
      </c>
      <c r="L74" s="16"/>
      <c r="M74" s="15" t="str">
        <f>""</f>
        <v/>
      </c>
    </row>
    <row r="75" spans="1:14" ht="29.4" customHeight="1">
      <c r="A75" s="23" t="s">
        <v>60</v>
      </c>
      <c r="B75" s="15" t="s">
        <v>58</v>
      </c>
      <c r="C75" s="16">
        <v>0</v>
      </c>
      <c r="D75" s="16"/>
      <c r="E75" s="15" t="s">
        <v>5</v>
      </c>
      <c r="F75" s="16"/>
      <c r="G75" s="17"/>
      <c r="H75" s="16">
        <v>0</v>
      </c>
      <c r="I75" s="18"/>
      <c r="J75" s="16"/>
      <c r="K75" s="15" t="str">
        <f>""</f>
        <v/>
      </c>
      <c r="L75" s="16"/>
      <c r="M75" s="15" t="str">
        <f>""</f>
        <v/>
      </c>
      <c r="N75" s="12"/>
    </row>
    <row r="76" spans="1:14" ht="26.4">
      <c r="A76" s="23" t="s">
        <v>62</v>
      </c>
      <c r="B76" s="15" t="s">
        <v>61</v>
      </c>
      <c r="C76" s="16">
        <v>0</v>
      </c>
      <c r="D76" s="16"/>
      <c r="E76" s="15" t="s">
        <v>5</v>
      </c>
      <c r="F76" s="16"/>
      <c r="G76" s="17"/>
      <c r="H76" s="16">
        <v>0</v>
      </c>
      <c r="I76" s="18"/>
      <c r="J76" s="16"/>
      <c r="K76" s="15" t="str">
        <f>""</f>
        <v/>
      </c>
      <c r="L76" s="16"/>
      <c r="M76" s="15" t="str">
        <f>""</f>
        <v/>
      </c>
    </row>
    <row r="77" spans="1:14" ht="39.6">
      <c r="A77" s="23" t="s">
        <v>64</v>
      </c>
      <c r="B77" s="15" t="s">
        <v>63</v>
      </c>
      <c r="C77" s="16">
        <v>0</v>
      </c>
      <c r="D77" s="16"/>
      <c r="E77" s="15" t="s">
        <v>5</v>
      </c>
      <c r="F77" s="16"/>
      <c r="G77" s="17"/>
      <c r="H77" s="16">
        <v>0</v>
      </c>
      <c r="I77" s="18"/>
      <c r="J77" s="16"/>
      <c r="K77" s="15" t="str">
        <f>""</f>
        <v/>
      </c>
      <c r="L77" s="16"/>
      <c r="M77" s="15" t="str">
        <f>""</f>
        <v/>
      </c>
    </row>
    <row r="78" spans="1:14" ht="39.6">
      <c r="A78" s="23" t="s">
        <v>66</v>
      </c>
      <c r="B78" s="15" t="s">
        <v>65</v>
      </c>
      <c r="C78" s="16">
        <v>0</v>
      </c>
      <c r="D78" s="16"/>
      <c r="E78" s="15" t="s">
        <v>5</v>
      </c>
      <c r="F78" s="16"/>
      <c r="G78" s="17"/>
      <c r="H78" s="16">
        <v>0</v>
      </c>
      <c r="I78" s="18"/>
      <c r="J78" s="16"/>
      <c r="K78" s="15" t="str">
        <f>""</f>
        <v/>
      </c>
      <c r="L78" s="16"/>
      <c r="M78" s="15" t="str">
        <f>""</f>
        <v/>
      </c>
    </row>
    <row r="79" spans="1:14" ht="39.6">
      <c r="A79" s="23" t="s">
        <v>68</v>
      </c>
      <c r="B79" s="15" t="s">
        <v>67</v>
      </c>
      <c r="C79" s="16">
        <v>0</v>
      </c>
      <c r="D79" s="16"/>
      <c r="E79" s="15" t="s">
        <v>5</v>
      </c>
      <c r="F79" s="16"/>
      <c r="G79" s="17"/>
      <c r="H79" s="16">
        <v>0</v>
      </c>
      <c r="I79" s="18"/>
      <c r="J79" s="16"/>
      <c r="K79" s="15" t="str">
        <f>""</f>
        <v/>
      </c>
      <c r="L79" s="16"/>
      <c r="M79" s="15" t="str">
        <f>""</f>
        <v/>
      </c>
    </row>
    <row r="80" spans="1:14" ht="26.4">
      <c r="A80" s="23" t="s">
        <v>69</v>
      </c>
      <c r="B80" s="15" t="s">
        <v>70</v>
      </c>
      <c r="C80" s="16">
        <v>0</v>
      </c>
      <c r="D80" s="16"/>
      <c r="E80" s="15" t="s">
        <v>5</v>
      </c>
      <c r="F80" s="16"/>
      <c r="G80" s="17"/>
      <c r="H80" s="16">
        <v>0</v>
      </c>
      <c r="I80" s="18"/>
      <c r="J80" s="16"/>
      <c r="K80" s="15" t="str">
        <f>""</f>
        <v/>
      </c>
      <c r="L80" s="16"/>
      <c r="M80" s="15" t="str">
        <f>""</f>
        <v/>
      </c>
    </row>
    <row r="81" spans="1:14" ht="39.6">
      <c r="A81" s="23" t="s">
        <v>71</v>
      </c>
      <c r="B81" s="15" t="s">
        <v>72</v>
      </c>
      <c r="C81" s="16">
        <v>0</v>
      </c>
      <c r="D81" s="16"/>
      <c r="E81" s="15" t="s">
        <v>5</v>
      </c>
      <c r="F81" s="16"/>
      <c r="G81" s="17"/>
      <c r="H81" s="16">
        <v>0</v>
      </c>
      <c r="I81" s="18"/>
      <c r="J81" s="16"/>
      <c r="K81" s="15" t="str">
        <f>""</f>
        <v/>
      </c>
      <c r="L81" s="16"/>
      <c r="M81" s="15" t="str">
        <f>""</f>
        <v/>
      </c>
    </row>
    <row r="82" spans="1:14" ht="28.8" customHeight="1">
      <c r="A82" s="23" t="s">
        <v>73</v>
      </c>
      <c r="B82" s="15" t="s">
        <v>74</v>
      </c>
      <c r="C82" s="16">
        <v>0</v>
      </c>
      <c r="D82" s="16"/>
      <c r="E82" s="15" t="s">
        <v>5</v>
      </c>
      <c r="F82" s="16"/>
      <c r="G82" s="17"/>
      <c r="H82" s="16">
        <v>0</v>
      </c>
      <c r="I82" s="18"/>
      <c r="J82" s="16"/>
      <c r="K82" s="15" t="str">
        <f>""</f>
        <v/>
      </c>
      <c r="L82" s="16"/>
      <c r="M82" s="15" t="str">
        <f>""</f>
        <v/>
      </c>
    </row>
    <row r="83" spans="1:14" ht="25.8" customHeight="1">
      <c r="A83" s="24" t="s">
        <v>75</v>
      </c>
      <c r="B83" s="15" t="s">
        <v>76</v>
      </c>
      <c r="C83" s="16">
        <v>0</v>
      </c>
      <c r="D83" s="16"/>
      <c r="E83" s="15" t="s">
        <v>5</v>
      </c>
      <c r="F83" s="16"/>
      <c r="G83" s="17"/>
      <c r="H83" s="16">
        <v>0</v>
      </c>
      <c r="I83" s="18"/>
      <c r="J83" s="16"/>
      <c r="K83" s="15" t="str">
        <f>""</f>
        <v/>
      </c>
      <c r="L83" s="16"/>
      <c r="M83" s="15" t="str">
        <f>""</f>
        <v/>
      </c>
    </row>
    <row r="84" spans="1:14" ht="27" customHeight="1">
      <c r="A84" s="23" t="s">
        <v>77</v>
      </c>
      <c r="B84" s="15" t="s">
        <v>78</v>
      </c>
      <c r="C84" s="16">
        <v>0</v>
      </c>
      <c r="D84" s="16"/>
      <c r="E84" s="15" t="s">
        <v>5</v>
      </c>
      <c r="F84" s="16"/>
      <c r="G84" s="17"/>
      <c r="H84" s="16">
        <v>0</v>
      </c>
      <c r="I84" s="18"/>
      <c r="J84" s="16"/>
      <c r="K84" s="15" t="str">
        <f>""</f>
        <v/>
      </c>
      <c r="L84" s="16"/>
      <c r="M84" s="15" t="str">
        <f>""</f>
        <v/>
      </c>
    </row>
    <row r="85" spans="1:14" ht="41.4" customHeight="1">
      <c r="A85" s="23" t="s">
        <v>79</v>
      </c>
      <c r="B85" s="15" t="s">
        <v>80</v>
      </c>
      <c r="C85" s="16">
        <v>0</v>
      </c>
      <c r="D85" s="16"/>
      <c r="E85" s="15" t="s">
        <v>5</v>
      </c>
      <c r="F85" s="16"/>
      <c r="G85" s="17"/>
      <c r="H85" s="16">
        <v>0</v>
      </c>
      <c r="I85" s="18"/>
      <c r="J85" s="16"/>
      <c r="K85" s="15" t="str">
        <f>""</f>
        <v/>
      </c>
      <c r="L85" s="16"/>
      <c r="M85" s="15" t="str">
        <f>""</f>
        <v/>
      </c>
    </row>
    <row r="86" spans="1:14" ht="32.4" customHeight="1">
      <c r="A86" s="23" t="s">
        <v>81</v>
      </c>
      <c r="B86" s="15" t="s">
        <v>82</v>
      </c>
      <c r="C86" s="16">
        <v>0</v>
      </c>
      <c r="D86" s="16"/>
      <c r="E86" s="15" t="s">
        <v>5</v>
      </c>
      <c r="F86" s="16"/>
      <c r="G86" s="17"/>
      <c r="H86" s="16">
        <v>0</v>
      </c>
      <c r="I86" s="18"/>
      <c r="J86" s="16"/>
      <c r="K86" s="15" t="str">
        <f>""</f>
        <v/>
      </c>
      <c r="L86" s="16"/>
      <c r="M86" s="15" t="str">
        <f>""</f>
        <v/>
      </c>
    </row>
    <row r="87" spans="1:14">
      <c r="A87" s="13" t="s">
        <v>5</v>
      </c>
      <c r="B87" s="19" t="str">
        <f>"Итого"</f>
        <v>Итого</v>
      </c>
      <c r="C87" s="20">
        <v>137781.47</v>
      </c>
      <c r="D87" s="20">
        <v>133073.5</v>
      </c>
      <c r="E87" s="19" t="str">
        <f>""</f>
        <v/>
      </c>
      <c r="F87" s="20">
        <v>200</v>
      </c>
      <c r="G87" s="21">
        <v>1</v>
      </c>
      <c r="H87" s="20">
        <v>24603.57</v>
      </c>
      <c r="I87" s="22"/>
      <c r="J87" s="20">
        <v>16651.009999999998</v>
      </c>
      <c r="K87" s="19" t="str">
        <f>""</f>
        <v/>
      </c>
      <c r="L87" s="20">
        <v>860</v>
      </c>
      <c r="M87" s="19" t="str">
        <f>""</f>
        <v/>
      </c>
      <c r="N87" s="12"/>
    </row>
  </sheetData>
  <mergeCells count="18">
    <mergeCell ref="H6:H8"/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</mergeCells>
  <pageMargins left="0.34722222222222221" right="0.1388888888888889" top="0.1388888888888889" bottom="0.1388888888888889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2021-09-08T08:19:36Z</cp:lastPrinted>
  <dcterms:created xsi:type="dcterms:W3CDTF">2021-09-08T07:07:24Z</dcterms:created>
  <dcterms:modified xsi:type="dcterms:W3CDTF">2021-09-08T08:19:38Z</dcterms:modified>
</cp:coreProperties>
</file>